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9660"/>
  </bookViews>
  <sheets>
    <sheet name="Project Name" sheetId="3" r:id="rId1"/>
  </sheets>
  <calcPr calcId="125725"/>
</workbook>
</file>

<file path=xl/calcChain.xml><?xml version="1.0" encoding="utf-8"?>
<calcChain xmlns="http://schemas.openxmlformats.org/spreadsheetml/2006/main">
  <c r="B34" i="3"/>
  <c r="B32"/>
  <c r="B49"/>
  <c r="B51" s="1"/>
  <c r="B40"/>
  <c r="C40" s="1"/>
  <c r="D40" s="1"/>
  <c r="B63"/>
  <c r="B65" s="1"/>
  <c r="B67" s="1"/>
  <c r="B55"/>
  <c r="E37"/>
  <c r="F37" s="1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C51" l="1"/>
  <c r="D51" s="1"/>
  <c r="E51" s="1"/>
  <c r="F51" s="1"/>
  <c r="G51" s="1"/>
  <c r="H51" s="1"/>
  <c r="I51" s="1"/>
  <c r="J51" s="1"/>
  <c r="K51" s="1"/>
  <c r="L51" s="1"/>
  <c r="M51" s="1"/>
  <c r="N51" s="1"/>
  <c r="O51" s="1"/>
  <c r="P51" s="1"/>
  <c r="Q51" s="1"/>
  <c r="R51" s="1"/>
  <c r="S51" s="1"/>
  <c r="T51" s="1"/>
  <c r="U51" s="1"/>
  <c r="B57"/>
  <c r="E40"/>
  <c r="F40"/>
  <c r="G40" s="1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B43"/>
  <c r="C34"/>
  <c r="C67"/>
  <c r="D67" s="1"/>
  <c r="E67" s="1"/>
  <c r="F67" s="1"/>
  <c r="G67" s="1"/>
  <c r="H67" s="1"/>
  <c r="I67" s="1"/>
  <c r="J67" s="1"/>
  <c r="K67" s="1"/>
  <c r="L67" s="1"/>
  <c r="M67" s="1"/>
  <c r="N67" s="1"/>
  <c r="O67" s="1"/>
  <c r="P67" s="1"/>
  <c r="Q67" s="1"/>
  <c r="R67" s="1"/>
  <c r="S67" s="1"/>
  <c r="T67" s="1"/>
  <c r="U67" s="1"/>
  <c r="C52"/>
  <c r="D52" s="1"/>
  <c r="E52" s="1"/>
  <c r="F52" s="1"/>
  <c r="G52" s="1"/>
  <c r="H52" s="1"/>
  <c r="I52" s="1"/>
  <c r="J52" s="1"/>
  <c r="K52" s="1"/>
  <c r="L52" s="1"/>
  <c r="M52" s="1"/>
  <c r="N52" s="1"/>
  <c r="O52" s="1"/>
  <c r="P52" s="1"/>
  <c r="Q52" s="1"/>
  <c r="R52" s="1"/>
  <c r="S52" s="1"/>
  <c r="T52" s="1"/>
  <c r="U52" s="1"/>
  <c r="B59" l="1"/>
  <c r="C59" s="1"/>
  <c r="B71"/>
  <c r="C68"/>
  <c r="D68" s="1"/>
  <c r="E68" s="1"/>
  <c r="F68" s="1"/>
  <c r="G68" s="1"/>
  <c r="H68" s="1"/>
  <c r="I68" s="1"/>
  <c r="J68" s="1"/>
  <c r="K68" s="1"/>
  <c r="L68" s="1"/>
  <c r="M68" s="1"/>
  <c r="N68" s="1"/>
  <c r="O68" s="1"/>
  <c r="P68" s="1"/>
  <c r="Q68" s="1"/>
  <c r="R68" s="1"/>
  <c r="S68" s="1"/>
  <c r="T68" s="1"/>
  <c r="U68" s="1"/>
  <c r="D34"/>
  <c r="C43"/>
  <c r="D59" l="1"/>
  <c r="E59" s="1"/>
  <c r="F59" s="1"/>
  <c r="G59" s="1"/>
  <c r="H59" s="1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C60"/>
  <c r="D60" s="1"/>
  <c r="E60" s="1"/>
  <c r="F60" s="1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C71"/>
  <c r="D43"/>
  <c r="D71" s="1"/>
  <c r="E34"/>
  <c r="F34" l="1"/>
  <c r="E43"/>
  <c r="E71" s="1"/>
  <c r="F43" l="1"/>
  <c r="F71" s="1"/>
  <c r="G34"/>
  <c r="H34" l="1"/>
  <c r="G43"/>
  <c r="G71" s="1"/>
  <c r="H43" l="1"/>
  <c r="H71" s="1"/>
  <c r="I34"/>
  <c r="J34" l="1"/>
  <c r="I43"/>
  <c r="I71" s="1"/>
  <c r="J43" l="1"/>
  <c r="J71" s="1"/>
  <c r="K34"/>
  <c r="L34" l="1"/>
  <c r="K43"/>
  <c r="K71" s="1"/>
  <c r="L43" l="1"/>
  <c r="L71" s="1"/>
  <c r="M34"/>
  <c r="N34" l="1"/>
  <c r="M43"/>
  <c r="M71" s="1"/>
  <c r="N43" l="1"/>
  <c r="N71" s="1"/>
  <c r="O34"/>
  <c r="P34" l="1"/>
  <c r="O43"/>
  <c r="O71" s="1"/>
  <c r="P43" l="1"/>
  <c r="P71" s="1"/>
  <c r="Q34"/>
  <c r="R34" l="1"/>
  <c r="Q43"/>
  <c r="Q71" s="1"/>
  <c r="R43" l="1"/>
  <c r="R71" s="1"/>
  <c r="S34"/>
  <c r="T34" l="1"/>
  <c r="S43"/>
  <c r="S71" s="1"/>
  <c r="T43" l="1"/>
  <c r="T71" s="1"/>
  <c r="U34"/>
  <c r="U43" s="1"/>
  <c r="U71" l="1"/>
</calcChain>
</file>

<file path=xl/sharedStrings.xml><?xml version="1.0" encoding="utf-8"?>
<sst xmlns="http://schemas.openxmlformats.org/spreadsheetml/2006/main" count="134" uniqueCount="66">
  <si>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</si>
  <si>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</si>
  <si>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</si>
  <si>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</si>
  <si>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</si>
  <si>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</si>
  <si>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</si>
  <si>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</si>
  <si>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</si>
  <si>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</si>
  <si>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</si>
  <si>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 xml:space="preserve">Year 12 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</si>
  <si>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</si>
  <si>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</si>
  <si>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</si>
  <si>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</si>
  <si>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</si>
  <si>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</si>
  <si>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</si>
  <si>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</si>
  <si>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TOTAL</t>
  </si>
  <si>
    <t>combined per gallon rate</t>
  </si>
  <si>
    <t>Baseline Water/Sewer Cost</t>
  </si>
  <si>
    <t>HE Fixtures Water/Sewer Cost</t>
  </si>
  <si>
    <t>Assumptions:</t>
  </si>
  <si>
    <t>6% annual increase in water/sewer rate (twice the rate of inflation - tagged at 3% in OPEX)</t>
  </si>
  <si>
    <t>2% of CAPEX (annually)</t>
  </si>
  <si>
    <t>(includes approvals, design, project mgmt, install, commissioning)</t>
  </si>
  <si>
    <t>Energy Cost</t>
  </si>
  <si>
    <t>Annual Operating Cost (OPEX)</t>
  </si>
  <si>
    <t>4% annual increase</t>
  </si>
  <si>
    <t xml:space="preserve">Secondary CAPEX Costs </t>
  </si>
  <si>
    <t>System OPEX</t>
  </si>
  <si>
    <t>Total OPEX</t>
  </si>
  <si>
    <t>daily cost</t>
  </si>
  <si>
    <t xml:space="preserve">daily cost </t>
  </si>
  <si>
    <t>Project coming online in 2012 - YEAR 1</t>
  </si>
  <si>
    <t>Blackwater System Cost (CAPEX)</t>
  </si>
  <si>
    <t>New Price for Blackwater System</t>
  </si>
  <si>
    <t>(includes buffer &amp; storage tanks, purple pipe, site works)</t>
  </si>
  <si>
    <t>Blackwater Recycling Water/Sewer Cost</t>
  </si>
  <si>
    <t>Asset Maintenance</t>
  </si>
  <si>
    <t>Ongoing Asset Maintenance</t>
  </si>
  <si>
    <t>Web Links:</t>
  </si>
  <si>
    <t>aquacell greywater solutions</t>
  </si>
  <si>
    <t>aquacell blackwater solutions</t>
  </si>
  <si>
    <t xml:space="preserve">Questions/Project Inquiries? </t>
  </si>
  <si>
    <t>Mark Meredith</t>
  </si>
  <si>
    <t>markm@aquacell.us</t>
  </si>
  <si>
    <t>(502) 499-6198 ext. 151</t>
  </si>
  <si>
    <t>??</t>
  </si>
  <si>
    <t xml:space="preserve">Annual Days in Operation </t>
  </si>
  <si>
    <t>Blackwater System</t>
  </si>
  <si>
    <t>System Size / Daily Volume Treated (in gallons)</t>
  </si>
  <si>
    <t>Blackwater CAPEX/OPEX (aggregate to operate blackwater system, incl. decreased water/sewer cost)</t>
  </si>
  <si>
    <t>Summary</t>
  </si>
  <si>
    <t>Payback achieved during Year 9</t>
  </si>
  <si>
    <t>Saving $174,000 on water/sewer bills in Year 1</t>
  </si>
  <si>
    <t>Save $3.2 million over 20 years</t>
  </si>
  <si>
    <t xml:space="preserve">gallons purchased daily from utility </t>
  </si>
  <si>
    <t>PROJECT NAME</t>
  </si>
  <si>
    <t>Incentives/Rebates??</t>
  </si>
  <si>
    <t>cost per 1,000 gal</t>
  </si>
  <si>
    <t>kWh per 1,000 gal (7.6 for blackwater / 3.8 for greywater)</t>
  </si>
  <si>
    <t xml:space="preserve">kWh cost </t>
  </si>
  <si>
    <t>Wastewater Reuse Cash Flow Analysis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</si>
</sst>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000"/>
    <numFmt numFmtId="166" formatCode="&quot;$&quot;#,##0.000_);[Red]\(&quot;$&quot;#,##0.000\)"/>
    <numFmt numFmtId="167" formatCode="#,##0.0_);[Red]\(#,##0.0\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0.499984740745262"/>
      <name val="Calibri"/>
      <family val="2"/>
    </font>
    <font>
      <b/>
      <u/>
      <sz val="11"/>
      <name val="Calibri"/>
      <family val="2"/>
    </font>
    <font>
      <b/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/>
      <top style="medium">
        <color rgb="FF00B0F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164" fontId="1" fillId="0" borderId="4" xfId="0" applyNumberFormat="1" applyFont="1" applyBorder="1"/>
    <xf numFmtId="0" fontId="0" fillId="0" borderId="4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Font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11" xfId="0" applyNumberFormat="1" applyBorder="1"/>
    <xf numFmtId="164" fontId="0" fillId="0" borderId="10" xfId="0" applyNumberFormat="1" applyBorder="1"/>
    <xf numFmtId="164" fontId="1" fillId="0" borderId="6" xfId="0" applyNumberFormat="1" applyFont="1" applyBorder="1"/>
    <xf numFmtId="0" fontId="0" fillId="0" borderId="0" xfId="0" applyFont="1" applyBorder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0" fillId="0" borderId="9" xfId="0" applyNumberFormat="1" applyBorder="1"/>
    <xf numFmtId="164" fontId="0" fillId="0" borderId="8" xfId="0" applyNumberFormat="1" applyFill="1" applyBorder="1"/>
    <xf numFmtId="0" fontId="1" fillId="5" borderId="4" xfId="0" applyFont="1" applyFill="1" applyBorder="1"/>
    <xf numFmtId="165" fontId="1" fillId="5" borderId="4" xfId="0" applyNumberFormat="1" applyFont="1" applyFill="1" applyBorder="1"/>
    <xf numFmtId="0" fontId="0" fillId="0" borderId="7" xfId="0" applyBorder="1"/>
    <xf numFmtId="0" fontId="0" fillId="0" borderId="8" xfId="0" applyBorder="1"/>
    <xf numFmtId="166" fontId="2" fillId="5" borderId="4" xfId="0" applyNumberFormat="1" applyFont="1" applyFill="1" applyBorder="1"/>
    <xf numFmtId="8" fontId="0" fillId="5" borderId="4" xfId="0" applyNumberFormat="1" applyFill="1" applyBorder="1"/>
    <xf numFmtId="6" fontId="0" fillId="5" borderId="0" xfId="0" applyNumberFormat="1" applyFont="1" applyFill="1" applyBorder="1"/>
    <xf numFmtId="0" fontId="0" fillId="0" borderId="0" xfId="0" applyBorder="1"/>
    <xf numFmtId="0" fontId="0" fillId="0" borderId="0" xfId="0"/>
    <xf numFmtId="3" fontId="0" fillId="5" borderId="4" xfId="0" applyNumberFormat="1" applyFont="1" applyFill="1" applyBorder="1"/>
    <xf numFmtId="0" fontId="0" fillId="5" borderId="0" xfId="0" applyFill="1" applyBorder="1" applyAlignment="1">
      <alignment horizontal="right"/>
    </xf>
    <xf numFmtId="164" fontId="0" fillId="0" borderId="4" xfId="0" applyNumberFormat="1" applyFill="1" applyBorder="1"/>
    <xf numFmtId="6" fontId="4" fillId="7" borderId="6" xfId="0" applyNumberFormat="1" applyFont="1" applyFill="1" applyBorder="1"/>
    <xf numFmtId="6" fontId="0" fillId="0" borderId="0" xfId="0" applyNumberFormat="1" applyFill="1" applyBorder="1" applyAlignment="1">
      <alignment horizontal="right"/>
    </xf>
    <xf numFmtId="0" fontId="1" fillId="0" borderId="2" xfId="0" applyFont="1" applyFill="1" applyBorder="1" applyAlignment="1"/>
    <xf numFmtId="164" fontId="13" fillId="2" borderId="7" xfId="0" applyNumberFormat="1" applyFont="1" applyFill="1" applyBorder="1"/>
    <xf numFmtId="6" fontId="13" fillId="2" borderId="7" xfId="0" applyNumberFormat="1" applyFont="1" applyFill="1" applyBorder="1"/>
    <xf numFmtId="0" fontId="1" fillId="0" borderId="6" xfId="0" applyFont="1" applyBorder="1"/>
    <xf numFmtId="6" fontId="13" fillId="2" borderId="8" xfId="0" applyNumberFormat="1" applyFont="1" applyFill="1" applyBorder="1"/>
    <xf numFmtId="164" fontId="13" fillId="2" borderId="8" xfId="0" applyNumberFormat="1" applyFont="1" applyFill="1" applyBorder="1"/>
    <xf numFmtId="6" fontId="4" fillId="7" borderId="7" xfId="0" applyNumberFormat="1" applyFont="1" applyFill="1" applyBorder="1"/>
    <xf numFmtId="164" fontId="4" fillId="7" borderId="7" xfId="0" applyNumberFormat="1" applyFont="1" applyFill="1" applyBorder="1"/>
    <xf numFmtId="164" fontId="1" fillId="7" borderId="6" xfId="0" applyNumberFormat="1" applyFont="1" applyFill="1" applyBorder="1"/>
    <xf numFmtId="0" fontId="0" fillId="0" borderId="0" xfId="0" applyBorder="1"/>
    <xf numFmtId="3" fontId="0" fillId="5" borderId="0" xfId="0" applyNumberFormat="1" applyFont="1" applyFill="1" applyBorder="1" applyAlignment="1"/>
    <xf numFmtId="0" fontId="0" fillId="0" borderId="0" xfId="0" applyBorder="1"/>
    <xf numFmtId="0" fontId="0" fillId="0" borderId="0" xfId="0"/>
    <xf numFmtId="167" fontId="2" fillId="5" borderId="4" xfId="0" applyNumberFormat="1" applyFont="1" applyFill="1" applyBorder="1"/>
    <xf numFmtId="0" fontId="0" fillId="0" borderId="0" xfId="0" applyBorder="1"/>
    <xf numFmtId="0" fontId="1" fillId="8" borderId="12" xfId="0" applyFont="1" applyFill="1" applyBorder="1"/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4" borderId="15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9" fillId="0" borderId="19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/>
    </xf>
    <xf numFmtId="0" fontId="9" fillId="0" borderId="14" xfId="1" applyFont="1" applyBorder="1" applyAlignment="1" applyProtection="1">
      <alignment horizontal="left"/>
    </xf>
    <xf numFmtId="0" fontId="10" fillId="0" borderId="17" xfId="1" applyFont="1" applyBorder="1" applyAlignment="1" applyProtection="1">
      <alignment horizontal="left"/>
    </xf>
    <xf numFmtId="0" fontId="10" fillId="0" borderId="13" xfId="1" applyFont="1" applyBorder="1" applyAlignment="1" applyProtection="1">
      <alignment horizontal="left"/>
    </xf>
    <xf numFmtId="0" fontId="10" fillId="0" borderId="18" xfId="1" applyFont="1" applyBorder="1" applyAlignment="1" applyProtection="1">
      <alignment horizontal="left"/>
    </xf>
    <xf numFmtId="0" fontId="3" fillId="4" borderId="1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1" fillId="0" borderId="19" xfId="1" applyFont="1" applyBorder="1" applyAlignment="1" applyProtection="1">
      <alignment horizontal="left"/>
    </xf>
    <xf numFmtId="0" fontId="11" fillId="0" borderId="0" xfId="1" applyFont="1" applyBorder="1" applyAlignment="1" applyProtection="1">
      <alignment horizontal="left"/>
    </xf>
    <xf numFmtId="0" fontId="11" fillId="0" borderId="14" xfId="1" applyFont="1" applyBorder="1" applyAlignment="1" applyProtection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6" xfId="0" applyFont="1" applyBorder="1" applyAlignment="1"/>
    <xf numFmtId="0" fontId="12" fillId="0" borderId="7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ill="1" applyBorder="1"/>
    <xf numFmtId="0" fontId="0" fillId="0" borderId="0" xfId="0" applyFont="1" applyFill="1" applyBorder="1"/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quacell.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1174750</xdr:colOff>
      <xdr:row>3</xdr:row>
      <xdr:rowOff>6350</xdr:rowOff>
    </xdr:from>
    <xdr:to>
      <xdr:col>4</xdr:col>
      <xdr:colOff>539750</xdr:colOff>
      <xdr:row>11</xdr:row>
      <xdr:rowOff>16392</xdr:rowOff>
    </xdr:to>
    <xdr:pic>
      <xdr:nvPicPr>
        <xdr:cNvPr id="2" name="Picture 3" descr="Aquacell_Blue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6050" y="603250"/>
          <a:ext cx="2438400" cy="1572142"/>
        </a:xfrm>
        <a:prstGeom prst="rect">
          <a:avLst/>
        </a:prstGeom>
        <a:noFill/>
        <a:ln w="19050">
          <a:solidFill>
            <a:srgbClr val="00B0F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water.com/water_recycling/blackwater.html" TargetMode="External"/><Relationship Id="rId2" Type="http://schemas.openxmlformats.org/officeDocument/2006/relationships/hyperlink" Target="mailto:markm@aquacell.us" TargetMode="External"/><Relationship Id="rId1" Type="http://schemas.openxmlformats.org/officeDocument/2006/relationships/hyperlink" Target="http://www.dewater.com/water_recycling/greywater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120" zoomScaleNormal="120" workbookViewId="0">
      <selection activeCell="K9" sqref="K9"/>
    </sheetView>
  </sheetViews>
  <sheetFormatPr defaultRowHeight="15"/>
  <cols>
    <col min="1" max="1" width="3.5703125" customWidth="1"/>
    <col min="2" max="2" width="21.5703125" customWidth="1"/>
    <col min="3" max="3" width="12.28515625" customWidth="1"/>
    <col min="4" max="4" width="12.140625" customWidth="1"/>
    <col min="5" max="5" width="12" customWidth="1"/>
    <col min="6" max="21" width="12.28515625" customWidth="1"/>
  </cols>
  <sheetData>
    <row r="1" spans="1:10" ht="1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5.75" thickBo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>
      <c r="A4" s="62"/>
      <c r="B4" s="62"/>
      <c r="C4" s="66"/>
      <c r="D4" s="9"/>
      <c r="F4" s="71" t="s">
        <v>43</v>
      </c>
      <c r="G4" s="72"/>
      <c r="H4" s="73"/>
      <c r="I4" s="63"/>
      <c r="J4" s="64"/>
    </row>
    <row r="5" spans="1:10">
      <c r="A5" s="62"/>
      <c r="B5" s="62"/>
      <c r="C5" s="66"/>
      <c r="D5" s="9"/>
      <c r="F5" s="74" t="s">
        <v>44</v>
      </c>
      <c r="G5" s="75"/>
      <c r="H5" s="76"/>
      <c r="I5" s="63"/>
      <c r="J5" s="64"/>
    </row>
    <row r="6" spans="1:10" ht="15.75" thickBot="1">
      <c r="A6" s="62"/>
      <c r="B6" s="62"/>
      <c r="C6" s="66"/>
      <c r="D6" s="9"/>
      <c r="F6" s="77" t="s">
        <v>45</v>
      </c>
      <c r="G6" s="78"/>
      <c r="H6" s="79"/>
      <c r="I6" s="63"/>
      <c r="J6" s="64"/>
    </row>
    <row r="7" spans="1:10" ht="15.75" thickBo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>
      <c r="A8" s="62"/>
      <c r="B8" s="62"/>
      <c r="C8" s="66"/>
      <c r="D8" s="9"/>
      <c r="F8" s="80" t="s">
        <v>46</v>
      </c>
      <c r="G8" s="81"/>
      <c r="H8" s="82"/>
      <c r="I8" s="63"/>
      <c r="J8" s="64"/>
    </row>
    <row r="9" spans="1:10">
      <c r="A9" s="62"/>
      <c r="B9" s="62"/>
      <c r="C9" s="66"/>
      <c r="D9" s="9"/>
      <c r="F9" s="83" t="s">
        <v>47</v>
      </c>
      <c r="G9" s="84"/>
      <c r="H9" s="85"/>
      <c r="I9" s="63"/>
      <c r="J9" s="64"/>
    </row>
    <row r="10" spans="1:10">
      <c r="A10" s="62"/>
      <c r="B10" s="62"/>
      <c r="C10" s="66"/>
      <c r="D10" s="9"/>
      <c r="F10" s="86" t="s">
        <v>48</v>
      </c>
      <c r="G10" s="87"/>
      <c r="H10" s="88"/>
      <c r="I10" s="63"/>
      <c r="J10" s="64"/>
    </row>
    <row r="11" spans="1:10" ht="15.75" thickBot="1">
      <c r="A11" s="98"/>
      <c r="B11" s="98"/>
      <c r="C11" s="99"/>
      <c r="D11" s="9"/>
      <c r="F11" s="89" t="s">
        <v>49</v>
      </c>
      <c r="G11" s="90"/>
      <c r="H11" s="91"/>
      <c r="I11" s="63"/>
      <c r="J11" s="64"/>
    </row>
    <row r="12" spans="1:10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9.5" thickBot="1">
      <c r="B13" s="96" t="s">
        <v>60</v>
      </c>
      <c r="C13" s="97"/>
      <c r="D13" s="97"/>
      <c r="E13" s="97"/>
      <c r="F13" s="97"/>
      <c r="G13" s="97"/>
      <c r="H13" s="97"/>
      <c r="I13" s="97"/>
      <c r="J13" s="97"/>
    </row>
    <row r="14" spans="1:10">
      <c r="B14" s="94" t="s">
        <v>52</v>
      </c>
      <c r="C14" s="95"/>
      <c r="D14" s="95"/>
      <c r="E14" s="95"/>
      <c r="F14" s="95"/>
      <c r="G14" s="95"/>
      <c r="H14" s="95"/>
      <c r="I14" s="95"/>
      <c r="J14" s="95"/>
    </row>
    <row r="15" spans="1:10" s="40" customFormat="1">
      <c r="B15" s="94" t="s">
        <v>53</v>
      </c>
      <c r="C15" s="101"/>
      <c r="D15" s="101"/>
      <c r="E15" s="56">
        <v>35000</v>
      </c>
      <c r="F15" s="100"/>
      <c r="G15" s="100"/>
      <c r="H15" s="100"/>
      <c r="I15" s="100"/>
      <c r="J15" s="100"/>
    </row>
    <row r="16" spans="1:10">
      <c r="B16" s="107"/>
      <c r="C16" s="108"/>
      <c r="D16" s="108"/>
      <c r="E16" s="108"/>
      <c r="F16" s="108"/>
      <c r="G16" s="108"/>
      <c r="H16" s="108"/>
      <c r="I16" s="108"/>
      <c r="J16" s="108"/>
    </row>
    <row r="17" spans="2:21" ht="15.75" thickBot="1">
      <c r="B17" s="105" t="s">
        <v>24</v>
      </c>
      <c r="C17" s="106"/>
      <c r="D17" s="106"/>
      <c r="E17" s="106"/>
      <c r="F17" s="106"/>
      <c r="G17" s="106"/>
      <c r="H17" s="106"/>
      <c r="I17" s="106"/>
      <c r="J17" s="106"/>
    </row>
    <row r="18" spans="2:21" s="2" customFormat="1">
      <c r="B18" s="92" t="s">
        <v>37</v>
      </c>
      <c r="C18" s="93"/>
      <c r="D18" s="93"/>
      <c r="E18" s="38">
        <v>1100000</v>
      </c>
      <c r="F18" s="17" t="s">
        <v>27</v>
      </c>
    </row>
    <row r="19" spans="2:21" s="2" customFormat="1">
      <c r="B19" s="109" t="s">
        <v>61</v>
      </c>
      <c r="C19" s="110"/>
      <c r="D19" s="110"/>
      <c r="E19" s="45" t="s">
        <v>50</v>
      </c>
      <c r="F19" s="111" t="s">
        <v>38</v>
      </c>
      <c r="G19" s="111"/>
      <c r="H19" s="111"/>
      <c r="I19" s="111"/>
      <c r="J19" s="111"/>
    </row>
    <row r="20" spans="2:21" s="2" customFormat="1">
      <c r="B20" s="92" t="s">
        <v>31</v>
      </c>
      <c r="C20" s="93"/>
      <c r="D20" s="93"/>
      <c r="E20" s="38">
        <v>110000</v>
      </c>
      <c r="F20" s="112" t="s">
        <v>39</v>
      </c>
      <c r="G20" s="112"/>
      <c r="H20" s="112"/>
      <c r="I20" s="112"/>
      <c r="J20" s="112"/>
    </row>
    <row r="21" spans="2:21" s="2" customFormat="1">
      <c r="B21" s="92" t="s">
        <v>29</v>
      </c>
      <c r="C21" s="93"/>
      <c r="D21" s="93"/>
      <c r="E21" s="38">
        <v>55000</v>
      </c>
      <c r="F21" s="113"/>
      <c r="G21" s="113"/>
      <c r="H21" s="113"/>
      <c r="I21" s="113"/>
      <c r="J21" s="113"/>
    </row>
    <row r="22" spans="2:21" s="2" customFormat="1">
      <c r="B22" s="94" t="s">
        <v>51</v>
      </c>
      <c r="C22" s="101"/>
      <c r="D22" s="101"/>
      <c r="E22" s="42">
        <v>260</v>
      </c>
      <c r="F22" s="115"/>
      <c r="G22" s="115"/>
      <c r="H22" s="115"/>
      <c r="I22" s="115"/>
      <c r="J22" s="115"/>
    </row>
    <row r="23" spans="2:21" s="2" customFormat="1">
      <c r="B23" s="92" t="s">
        <v>42</v>
      </c>
      <c r="C23" s="93"/>
      <c r="D23" s="93"/>
      <c r="E23" s="114" t="s">
        <v>26</v>
      </c>
      <c r="F23" s="114"/>
      <c r="G23" s="114"/>
      <c r="H23" s="114"/>
      <c r="I23" s="114"/>
      <c r="J23" s="114"/>
    </row>
    <row r="24" spans="2:21" s="2" customFormat="1">
      <c r="B24" s="92" t="s">
        <v>28</v>
      </c>
      <c r="C24" s="93"/>
      <c r="D24" s="93"/>
      <c r="E24" s="114" t="s">
        <v>30</v>
      </c>
      <c r="F24" s="114"/>
      <c r="G24" s="114"/>
      <c r="H24" s="114"/>
      <c r="I24" s="114"/>
      <c r="J24" s="114"/>
    </row>
    <row r="25" spans="2:21" s="2" customFormat="1">
      <c r="B25" s="92" t="s">
        <v>25</v>
      </c>
      <c r="C25" s="93"/>
      <c r="D25" s="93"/>
      <c r="E25" s="93"/>
      <c r="F25" s="93"/>
      <c r="G25" s="93"/>
      <c r="H25" s="93"/>
      <c r="I25" s="93"/>
      <c r="J25" s="93"/>
    </row>
    <row r="26" spans="2:21" s="2" customFormat="1">
      <c r="B26" s="92" t="s">
        <v>36</v>
      </c>
      <c r="C26" s="93"/>
      <c r="D26" s="93"/>
      <c r="E26" s="93"/>
      <c r="F26" s="93"/>
      <c r="G26" s="93"/>
      <c r="H26" s="93"/>
      <c r="I26" s="93"/>
      <c r="J26" s="93"/>
    </row>
    <row r="27" spans="2:21" s="2" customFormat="1">
      <c r="B27" s="116"/>
      <c r="C27" s="115"/>
      <c r="D27" s="115"/>
      <c r="E27" s="115"/>
      <c r="F27" s="115"/>
      <c r="G27" s="115"/>
      <c r="H27" s="115"/>
      <c r="I27" s="115"/>
      <c r="J27" s="115"/>
    </row>
    <row r="28" spans="2:21" s="2" customFormat="1" ht="15.75" thickBot="1">
      <c r="B28" s="67"/>
      <c r="C28" s="68"/>
      <c r="D28" s="68"/>
      <c r="E28" s="68"/>
      <c r="F28" s="68"/>
      <c r="G28" s="68"/>
      <c r="H28" s="68"/>
      <c r="I28" s="68"/>
      <c r="J28" s="68"/>
    </row>
    <row r="29" spans="2:21" s="1" customFormat="1">
      <c r="B29" s="29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</row>
    <row r="30" spans="2:21">
      <c r="B30" s="36">
        <v>8.8999999999999996E-2</v>
      </c>
      <c r="C30" s="60" t="s">
        <v>64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</row>
    <row r="31" spans="2:21" s="58" customFormat="1">
      <c r="B31" s="59">
        <v>7.6</v>
      </c>
      <c r="C31" s="60" t="s">
        <v>63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10"/>
    </row>
    <row r="32" spans="2:21">
      <c r="B32" s="37">
        <f>B30*B31</f>
        <v>0.67639999999999989</v>
      </c>
      <c r="C32" s="58" t="s">
        <v>62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spans="2:21">
      <c r="B33" s="5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  <c r="L33" s="18" t="s">
        <v>10</v>
      </c>
      <c r="M33" s="6" t="s">
        <v>11</v>
      </c>
      <c r="N33" s="6" t="s">
        <v>12</v>
      </c>
      <c r="O33" s="6" t="s">
        <v>13</v>
      </c>
      <c r="P33" s="6" t="s">
        <v>14</v>
      </c>
      <c r="Q33" s="6" t="s">
        <v>15</v>
      </c>
      <c r="R33" s="6" t="s">
        <v>16</v>
      </c>
      <c r="S33" s="6" t="s">
        <v>17</v>
      </c>
      <c r="T33" s="6" t="s">
        <v>18</v>
      </c>
      <c r="U33" s="7" t="s">
        <v>19</v>
      </c>
    </row>
    <row r="34" spans="2:21">
      <c r="B34" s="8">
        <f>B32*(E15/1000)*E22</f>
        <v>6155.2399999999989</v>
      </c>
      <c r="C34" s="11">
        <f>B34*1.04</f>
        <v>6401.449599999999</v>
      </c>
      <c r="D34" s="11">
        <f>C34*1.04</f>
        <v>6657.507583999999</v>
      </c>
      <c r="E34" s="11">
        <f>D34*1.04</f>
        <v>6923.8078873599989</v>
      </c>
      <c r="F34" s="11">
        <f>E34*1.04</f>
        <v>7200.7602028543988</v>
      </c>
      <c r="G34" s="11">
        <f t="shared" ref="G34:U34" si="0">F34*1.04</f>
        <v>7488.7906109685746</v>
      </c>
      <c r="H34" s="11">
        <f t="shared" si="0"/>
        <v>7788.3422354073182</v>
      </c>
      <c r="I34" s="11">
        <f t="shared" si="0"/>
        <v>8099.8759248236111</v>
      </c>
      <c r="J34" s="11">
        <f t="shared" si="0"/>
        <v>8423.8709618165558</v>
      </c>
      <c r="K34" s="11">
        <f t="shared" si="0"/>
        <v>8760.825800289218</v>
      </c>
      <c r="L34" s="11">
        <f t="shared" si="0"/>
        <v>9111.2588323007876</v>
      </c>
      <c r="M34" s="11">
        <f t="shared" si="0"/>
        <v>9475.7091855928193</v>
      </c>
      <c r="N34" s="11">
        <f t="shared" si="0"/>
        <v>9854.7375530165318</v>
      </c>
      <c r="O34" s="11">
        <f t="shared" si="0"/>
        <v>10248.927055137194</v>
      </c>
      <c r="P34" s="11">
        <f t="shared" si="0"/>
        <v>10658.884137342682</v>
      </c>
      <c r="Q34" s="11">
        <f t="shared" si="0"/>
        <v>11085.23950283639</v>
      </c>
      <c r="R34" s="11">
        <f t="shared" si="0"/>
        <v>11528.649082949845</v>
      </c>
      <c r="S34" s="11">
        <f t="shared" si="0"/>
        <v>11989.79504626784</v>
      </c>
      <c r="T34" s="11">
        <f t="shared" si="0"/>
        <v>12469.386848118555</v>
      </c>
      <c r="U34" s="12">
        <f t="shared" si="0"/>
        <v>12968.162322043298</v>
      </c>
    </row>
    <row r="35" spans="2:21"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</row>
    <row r="36" spans="2:21">
      <c r="B36" s="5" t="s">
        <v>41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</row>
    <row r="37" spans="2:21">
      <c r="B37" s="8">
        <v>0</v>
      </c>
      <c r="C37" s="11">
        <v>0</v>
      </c>
      <c r="D37" s="11">
        <v>0</v>
      </c>
      <c r="E37" s="11">
        <f>E18*0.02</f>
        <v>22000</v>
      </c>
      <c r="F37" s="11">
        <f t="shared" ref="F37" si="1">E37</f>
        <v>22000</v>
      </c>
      <c r="G37" s="11">
        <f t="shared" ref="G37:U37" si="2">F37*1.03</f>
        <v>22660</v>
      </c>
      <c r="H37" s="11">
        <f t="shared" si="2"/>
        <v>23339.8</v>
      </c>
      <c r="I37" s="11">
        <f t="shared" si="2"/>
        <v>24039.993999999999</v>
      </c>
      <c r="J37" s="11">
        <f t="shared" si="2"/>
        <v>24761.19382</v>
      </c>
      <c r="K37" s="11">
        <f t="shared" si="2"/>
        <v>25504.0296346</v>
      </c>
      <c r="L37" s="11">
        <f t="shared" si="2"/>
        <v>26269.150523638</v>
      </c>
      <c r="M37" s="11">
        <f t="shared" si="2"/>
        <v>27057.22503934714</v>
      </c>
      <c r="N37" s="11">
        <f t="shared" si="2"/>
        <v>27868.941790527555</v>
      </c>
      <c r="O37" s="11">
        <f t="shared" si="2"/>
        <v>28705.010044243383</v>
      </c>
      <c r="P37" s="11">
        <f t="shared" si="2"/>
        <v>29566.160345570686</v>
      </c>
      <c r="Q37" s="11">
        <f t="shared" si="2"/>
        <v>30453.145155937807</v>
      </c>
      <c r="R37" s="11">
        <f t="shared" si="2"/>
        <v>31366.739510615942</v>
      </c>
      <c r="S37" s="11">
        <f t="shared" si="2"/>
        <v>32307.741695934423</v>
      </c>
      <c r="T37" s="11">
        <f t="shared" si="2"/>
        <v>33276.973946812454</v>
      </c>
      <c r="U37" s="12">
        <f t="shared" si="2"/>
        <v>34275.283165216832</v>
      </c>
    </row>
    <row r="38" spans="2:21"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spans="2:21">
      <c r="B39" s="5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19"/>
      <c r="M39" s="9"/>
      <c r="N39" s="9"/>
      <c r="O39" s="9"/>
      <c r="P39" s="9"/>
      <c r="Q39" s="9"/>
      <c r="R39" s="9"/>
      <c r="S39" s="9"/>
      <c r="T39" s="9"/>
      <c r="U39" s="10"/>
    </row>
    <row r="40" spans="2:21">
      <c r="B40" s="8">
        <f>E21</f>
        <v>55000</v>
      </c>
      <c r="C40" s="11">
        <f>B40</f>
        <v>55000</v>
      </c>
      <c r="D40" s="11">
        <f>C40</f>
        <v>55000</v>
      </c>
      <c r="E40" s="11">
        <f>B40</f>
        <v>55000</v>
      </c>
      <c r="F40" s="11">
        <f>B40</f>
        <v>55000</v>
      </c>
      <c r="G40" s="11">
        <f t="shared" ref="G40:U40" si="3">F40*1.03</f>
        <v>56650</v>
      </c>
      <c r="H40" s="11">
        <f t="shared" si="3"/>
        <v>58349.5</v>
      </c>
      <c r="I40" s="11">
        <f t="shared" si="3"/>
        <v>60099.985000000001</v>
      </c>
      <c r="J40" s="11">
        <f t="shared" si="3"/>
        <v>61902.984550000001</v>
      </c>
      <c r="K40" s="11">
        <f t="shared" si="3"/>
        <v>63760.074086500004</v>
      </c>
      <c r="L40" s="11">
        <f t="shared" si="3"/>
        <v>65672.876309095009</v>
      </c>
      <c r="M40" s="11">
        <f t="shared" si="3"/>
        <v>67643.062598367862</v>
      </c>
      <c r="N40" s="11">
        <f t="shared" si="3"/>
        <v>69672.354476318898</v>
      </c>
      <c r="O40" s="11">
        <f t="shared" si="3"/>
        <v>71762.525110608462</v>
      </c>
      <c r="P40" s="11">
        <f t="shared" si="3"/>
        <v>73915.400863926712</v>
      </c>
      <c r="Q40" s="11">
        <f t="shared" si="3"/>
        <v>76132.862889844517</v>
      </c>
      <c r="R40" s="11">
        <f t="shared" si="3"/>
        <v>78416.84877653986</v>
      </c>
      <c r="S40" s="11">
        <f t="shared" si="3"/>
        <v>80769.354239836059</v>
      </c>
      <c r="T40" s="11">
        <f t="shared" si="3"/>
        <v>83192.434867031145</v>
      </c>
      <c r="U40" s="12">
        <f t="shared" si="3"/>
        <v>85688.207913042075</v>
      </c>
    </row>
    <row r="41" spans="2:21" ht="15.75" thickBot="1"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</row>
    <row r="42" spans="2:21" ht="15.75" thickBot="1">
      <c r="B42" s="61" t="s">
        <v>33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</row>
    <row r="43" spans="2:21" ht="15.75" thickBot="1">
      <c r="B43" s="30">
        <f t="shared" ref="B43:U43" si="4">SUM(B34:B40)</f>
        <v>61155.24</v>
      </c>
      <c r="C43" s="22">
        <f t="shared" si="4"/>
        <v>61401.4496</v>
      </c>
      <c r="D43" s="22">
        <f t="shared" si="4"/>
        <v>61657.507583999999</v>
      </c>
      <c r="E43" s="22">
        <f t="shared" si="4"/>
        <v>83923.807887360002</v>
      </c>
      <c r="F43" s="22">
        <f t="shared" si="4"/>
        <v>84200.760202854406</v>
      </c>
      <c r="G43" s="22">
        <f t="shared" si="4"/>
        <v>86798.790610968572</v>
      </c>
      <c r="H43" s="22">
        <f t="shared" si="4"/>
        <v>89477.642235407315</v>
      </c>
      <c r="I43" s="22">
        <f t="shared" si="4"/>
        <v>92239.854924823609</v>
      </c>
      <c r="J43" s="22">
        <f t="shared" si="4"/>
        <v>95088.049331816554</v>
      </c>
      <c r="K43" s="22">
        <f t="shared" si="4"/>
        <v>98024.929521389218</v>
      </c>
      <c r="L43" s="22">
        <f t="shared" si="4"/>
        <v>101053.28566503379</v>
      </c>
      <c r="M43" s="22">
        <f t="shared" si="4"/>
        <v>104175.99682330783</v>
      </c>
      <c r="N43" s="22">
        <f t="shared" si="4"/>
        <v>107396.03381986299</v>
      </c>
      <c r="O43" s="22">
        <f t="shared" si="4"/>
        <v>110716.46220998904</v>
      </c>
      <c r="P43" s="22">
        <f t="shared" si="4"/>
        <v>114140.44534684008</v>
      </c>
      <c r="Q43" s="22">
        <f t="shared" si="4"/>
        <v>117671.24754861872</v>
      </c>
      <c r="R43" s="22">
        <f t="shared" si="4"/>
        <v>121312.23737010565</v>
      </c>
      <c r="S43" s="22">
        <f t="shared" si="4"/>
        <v>125066.89098203831</v>
      </c>
      <c r="T43" s="22">
        <f t="shared" si="4"/>
        <v>128938.79566196215</v>
      </c>
      <c r="U43" s="23">
        <f t="shared" si="4"/>
        <v>132931.6534003022</v>
      </c>
    </row>
    <row r="44" spans="2:2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21" ht="15.75" thickBot="1">
      <c r="B45" s="14"/>
      <c r="C45" s="9"/>
      <c r="D45" s="9"/>
    </row>
    <row r="46" spans="2:21" ht="15.75" thickBot="1">
      <c r="B46" s="119" t="s">
        <v>22</v>
      </c>
      <c r="C46" s="12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</row>
    <row r="47" spans="2:21">
      <c r="B47" s="32">
        <v>2.1299999999999999E-2</v>
      </c>
      <c r="C47" s="25" t="s">
        <v>21</v>
      </c>
      <c r="D47" s="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</row>
    <row r="48" spans="2:21" s="40" customFormat="1">
      <c r="B48" s="41">
        <v>53000</v>
      </c>
      <c r="C48" s="55" t="s">
        <v>59</v>
      </c>
      <c r="D48" s="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0"/>
    </row>
    <row r="49" spans="2:22">
      <c r="B49" s="43">
        <f>B47*B48</f>
        <v>1128.8999999999999</v>
      </c>
      <c r="C49" s="25" t="s">
        <v>34</v>
      </c>
      <c r="D49" s="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</row>
    <row r="50" spans="2:22" s="2" customFormat="1">
      <c r="B50" s="5" t="s">
        <v>0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18" t="s">
        <v>10</v>
      </c>
      <c r="M50" s="6" t="s">
        <v>11</v>
      </c>
      <c r="N50" s="6" t="s">
        <v>12</v>
      </c>
      <c r="O50" s="6" t="s">
        <v>13</v>
      </c>
      <c r="P50" s="6" t="s">
        <v>14</v>
      </c>
      <c r="Q50" s="6" t="s">
        <v>15</v>
      </c>
      <c r="R50" s="6" t="s">
        <v>16</v>
      </c>
      <c r="S50" s="6" t="s">
        <v>17</v>
      </c>
      <c r="T50" s="6" t="s">
        <v>18</v>
      </c>
      <c r="U50" s="7" t="s">
        <v>19</v>
      </c>
    </row>
    <row r="51" spans="2:22" s="1" customFormat="1">
      <c r="B51" s="43">
        <f>B49*E22</f>
        <v>293513.99999999994</v>
      </c>
      <c r="C51" s="11">
        <f t="shared" ref="C51:U51" si="5">B51*1.06</f>
        <v>311124.83999999997</v>
      </c>
      <c r="D51" s="11">
        <f t="shared" si="5"/>
        <v>329792.33039999998</v>
      </c>
      <c r="E51" s="11">
        <f t="shared" si="5"/>
        <v>349579.87022400001</v>
      </c>
      <c r="F51" s="11">
        <f t="shared" si="5"/>
        <v>370554.66243744001</v>
      </c>
      <c r="G51" s="11">
        <f t="shared" si="5"/>
        <v>392787.94218368642</v>
      </c>
      <c r="H51" s="11">
        <f t="shared" si="5"/>
        <v>416355.21871470765</v>
      </c>
      <c r="I51" s="11">
        <f t="shared" si="5"/>
        <v>441336.53183759016</v>
      </c>
      <c r="J51" s="11">
        <f t="shared" si="5"/>
        <v>467816.72374784556</v>
      </c>
      <c r="K51" s="11">
        <f t="shared" si="5"/>
        <v>495885.72717271635</v>
      </c>
      <c r="L51" s="20">
        <f t="shared" si="5"/>
        <v>525638.87080307934</v>
      </c>
      <c r="M51" s="11">
        <f t="shared" si="5"/>
        <v>557177.20305126416</v>
      </c>
      <c r="N51" s="11">
        <f t="shared" si="5"/>
        <v>590607.83523434005</v>
      </c>
      <c r="O51" s="11">
        <f t="shared" si="5"/>
        <v>626044.30534840049</v>
      </c>
      <c r="P51" s="11">
        <f t="shared" si="5"/>
        <v>663606.9636693045</v>
      </c>
      <c r="Q51" s="11">
        <f t="shared" si="5"/>
        <v>703423.3814894628</v>
      </c>
      <c r="R51" s="11">
        <f t="shared" si="5"/>
        <v>745628.78437883058</v>
      </c>
      <c r="S51" s="11">
        <f t="shared" si="5"/>
        <v>790366.51144156046</v>
      </c>
      <c r="T51" s="11">
        <f t="shared" si="5"/>
        <v>837788.50212805416</v>
      </c>
      <c r="U51" s="12">
        <f t="shared" si="5"/>
        <v>888055.81225573749</v>
      </c>
    </row>
    <row r="52" spans="2:22" s="1" customFormat="1" ht="15.75" thickBot="1">
      <c r="B52" s="24" t="s">
        <v>20</v>
      </c>
      <c r="C52" s="15">
        <f>B51+C51</f>
        <v>604638.83999999985</v>
      </c>
      <c r="D52" s="15">
        <f>C52+D51</f>
        <v>934431.17039999983</v>
      </c>
      <c r="E52" s="15">
        <f t="shared" ref="E52:U52" si="6">D52+E51</f>
        <v>1284011.0406239999</v>
      </c>
      <c r="F52" s="15">
        <f t="shared" si="6"/>
        <v>1654565.70306144</v>
      </c>
      <c r="G52" s="15">
        <f t="shared" si="6"/>
        <v>2047353.6452451264</v>
      </c>
      <c r="H52" s="15">
        <f t="shared" si="6"/>
        <v>2463708.863959834</v>
      </c>
      <c r="I52" s="15">
        <f t="shared" si="6"/>
        <v>2905045.395797424</v>
      </c>
      <c r="J52" s="15">
        <f t="shared" si="6"/>
        <v>3372862.1195452698</v>
      </c>
      <c r="K52" s="15">
        <f t="shared" si="6"/>
        <v>3868747.8467179863</v>
      </c>
      <c r="L52" s="21">
        <f t="shared" si="6"/>
        <v>4394386.7175210658</v>
      </c>
      <c r="M52" s="15">
        <f t="shared" si="6"/>
        <v>4951563.9205723302</v>
      </c>
      <c r="N52" s="15">
        <f t="shared" si="6"/>
        <v>5542171.7558066705</v>
      </c>
      <c r="O52" s="15">
        <f t="shared" si="6"/>
        <v>6168216.0611550715</v>
      </c>
      <c r="P52" s="15">
        <f t="shared" si="6"/>
        <v>6831823.0248243762</v>
      </c>
      <c r="Q52" s="15">
        <f t="shared" si="6"/>
        <v>7535246.4063138394</v>
      </c>
      <c r="R52" s="15">
        <f t="shared" si="6"/>
        <v>8280875.1906926697</v>
      </c>
      <c r="S52" s="15">
        <f t="shared" si="6"/>
        <v>9071241.7021342292</v>
      </c>
      <c r="T52" s="15">
        <f t="shared" si="6"/>
        <v>9909030.2042622827</v>
      </c>
      <c r="U52" s="16">
        <f t="shared" si="6"/>
        <v>10797086.016518021</v>
      </c>
    </row>
    <row r="53" spans="2:22" s="1" customFormat="1" ht="15.75" thickBot="1"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20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s="1" customFormat="1" ht="15.75" thickBot="1">
      <c r="B54" s="121" t="s">
        <v>23</v>
      </c>
      <c r="C54" s="122"/>
      <c r="D54" s="26"/>
      <c r="E54" s="26"/>
      <c r="F54" s="26"/>
      <c r="G54" s="26"/>
      <c r="H54" s="26"/>
      <c r="I54" s="26"/>
      <c r="J54" s="26"/>
      <c r="K54" s="26"/>
      <c r="L54" s="27"/>
      <c r="M54" s="26"/>
      <c r="N54" s="26"/>
      <c r="O54" s="26"/>
      <c r="P54" s="26"/>
      <c r="Q54" s="26"/>
      <c r="R54" s="26"/>
      <c r="S54" s="26"/>
      <c r="T54" s="26"/>
      <c r="U54" s="28"/>
    </row>
    <row r="55" spans="2:22" s="1" customFormat="1">
      <c r="B55" s="33">
        <f>B47</f>
        <v>2.1299999999999999E-2</v>
      </c>
      <c r="C55" s="11" t="s">
        <v>21</v>
      </c>
      <c r="D55" s="11"/>
      <c r="E55" s="11"/>
      <c r="F55" s="11"/>
      <c r="G55" s="11"/>
      <c r="H55" s="11"/>
      <c r="I55" s="11"/>
      <c r="J55" s="11"/>
      <c r="K55" s="11"/>
      <c r="L55" s="20"/>
      <c r="M55" s="11"/>
      <c r="N55" s="11"/>
      <c r="O55" s="11"/>
      <c r="P55" s="11"/>
      <c r="Q55" s="11"/>
      <c r="R55" s="11"/>
      <c r="S55" s="11"/>
      <c r="T55" s="11"/>
      <c r="U55" s="12"/>
    </row>
    <row r="56" spans="2:22" s="1" customFormat="1">
      <c r="B56" s="41">
        <v>43000</v>
      </c>
      <c r="C56" s="55" t="s">
        <v>59</v>
      </c>
      <c r="D56" s="11"/>
      <c r="E56" s="11"/>
      <c r="F56" s="11"/>
      <c r="G56" s="11"/>
      <c r="H56" s="11"/>
      <c r="I56" s="11"/>
      <c r="J56" s="11"/>
      <c r="K56" s="11"/>
      <c r="L56" s="20"/>
      <c r="M56" s="11"/>
      <c r="N56" s="11"/>
      <c r="O56" s="11"/>
      <c r="P56" s="11"/>
      <c r="Q56" s="11"/>
      <c r="R56" s="11"/>
      <c r="S56" s="11"/>
      <c r="T56" s="11"/>
      <c r="U56" s="12"/>
    </row>
    <row r="57" spans="2:22" s="1" customFormat="1">
      <c r="B57" s="43">
        <f>B55*B56</f>
        <v>915.9</v>
      </c>
      <c r="C57" s="11" t="s">
        <v>35</v>
      </c>
      <c r="D57" s="11"/>
      <c r="E57" s="11"/>
      <c r="F57" s="11"/>
      <c r="G57" s="11"/>
      <c r="H57" s="11"/>
      <c r="I57" s="11"/>
      <c r="J57" s="11"/>
      <c r="K57" s="11"/>
      <c r="L57" s="20"/>
      <c r="M57" s="11"/>
      <c r="N57" s="11"/>
      <c r="O57" s="11"/>
      <c r="P57" s="11"/>
      <c r="Q57" s="11"/>
      <c r="R57" s="11"/>
      <c r="S57" s="11"/>
      <c r="T57" s="11"/>
      <c r="U57" s="12"/>
    </row>
    <row r="58" spans="2:22">
      <c r="B58" s="5" t="s">
        <v>0</v>
      </c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18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6" t="s">
        <v>16</v>
      </c>
      <c r="S58" s="6" t="s">
        <v>17</v>
      </c>
      <c r="T58" s="6" t="s">
        <v>18</v>
      </c>
      <c r="U58" s="7" t="s">
        <v>19</v>
      </c>
    </row>
    <row r="59" spans="2:22">
      <c r="B59" s="43">
        <f>B57*E22</f>
        <v>238134</v>
      </c>
      <c r="C59" s="11">
        <f t="shared" ref="C59:U59" si="7">B59*1.06</f>
        <v>252422.04</v>
      </c>
      <c r="D59" s="11">
        <f t="shared" si="7"/>
        <v>267567.36240000004</v>
      </c>
      <c r="E59" s="11">
        <f t="shared" si="7"/>
        <v>283621.40414400009</v>
      </c>
      <c r="F59" s="11">
        <f t="shared" si="7"/>
        <v>300638.68839264009</v>
      </c>
      <c r="G59" s="11">
        <f t="shared" si="7"/>
        <v>318677.00969619851</v>
      </c>
      <c r="H59" s="11">
        <f t="shared" si="7"/>
        <v>337797.63027797046</v>
      </c>
      <c r="I59" s="11">
        <f t="shared" si="7"/>
        <v>358065.4880946487</v>
      </c>
      <c r="J59" s="11">
        <f t="shared" si="7"/>
        <v>379549.41738032765</v>
      </c>
      <c r="K59" s="11">
        <f t="shared" si="7"/>
        <v>402322.38242314733</v>
      </c>
      <c r="L59" s="20">
        <f t="shared" si="7"/>
        <v>426461.72536853619</v>
      </c>
      <c r="M59" s="11">
        <f t="shared" si="7"/>
        <v>452049.42889064841</v>
      </c>
      <c r="N59" s="11">
        <f t="shared" si="7"/>
        <v>479172.39462408732</v>
      </c>
      <c r="O59" s="11">
        <f t="shared" si="7"/>
        <v>507922.73830153258</v>
      </c>
      <c r="P59" s="11">
        <f t="shared" si="7"/>
        <v>538398.10259962454</v>
      </c>
      <c r="Q59" s="11">
        <f t="shared" si="7"/>
        <v>570701.98875560204</v>
      </c>
      <c r="R59" s="11">
        <f t="shared" si="7"/>
        <v>604944.10808093823</v>
      </c>
      <c r="S59" s="11">
        <f t="shared" si="7"/>
        <v>641240.7545657946</v>
      </c>
      <c r="T59" s="11">
        <f t="shared" si="7"/>
        <v>679715.19983974227</v>
      </c>
      <c r="U59" s="12">
        <f t="shared" si="7"/>
        <v>720498.11183012684</v>
      </c>
    </row>
    <row r="60" spans="2:22" ht="15.75" thickBot="1">
      <c r="B60" s="54" t="s">
        <v>20</v>
      </c>
      <c r="C60" s="53">
        <f>B59+C59</f>
        <v>490556.04000000004</v>
      </c>
      <c r="D60" s="53">
        <f>C60+D59</f>
        <v>758123.40240000002</v>
      </c>
      <c r="E60" s="53">
        <f t="shared" ref="E60:U60" si="8">D60+E59</f>
        <v>1041744.8065440001</v>
      </c>
      <c r="F60" s="53">
        <f t="shared" si="8"/>
        <v>1342383.4949366401</v>
      </c>
      <c r="G60" s="53">
        <f t="shared" si="8"/>
        <v>1661060.5046328385</v>
      </c>
      <c r="H60" s="53">
        <f t="shared" si="8"/>
        <v>1998858.1349108089</v>
      </c>
      <c r="I60" s="53">
        <f t="shared" si="8"/>
        <v>2356923.6230054577</v>
      </c>
      <c r="J60" s="47">
        <f t="shared" si="8"/>
        <v>2736473.0403857855</v>
      </c>
      <c r="K60" s="53">
        <f t="shared" si="8"/>
        <v>3138795.4228089331</v>
      </c>
      <c r="L60" s="53">
        <f t="shared" si="8"/>
        <v>3565257.1481774691</v>
      </c>
      <c r="M60" s="53">
        <f t="shared" si="8"/>
        <v>4017306.5770681174</v>
      </c>
      <c r="N60" s="53">
        <f t="shared" si="8"/>
        <v>4496478.9716922045</v>
      </c>
      <c r="O60" s="53">
        <f t="shared" si="8"/>
        <v>5004401.7099937368</v>
      </c>
      <c r="P60" s="53">
        <f t="shared" si="8"/>
        <v>5542799.8125933614</v>
      </c>
      <c r="Q60" s="53">
        <f t="shared" si="8"/>
        <v>6113501.8013489638</v>
      </c>
      <c r="R60" s="53">
        <f t="shared" si="8"/>
        <v>6718445.9094299022</v>
      </c>
      <c r="S60" s="53">
        <f t="shared" si="8"/>
        <v>7359686.6639956972</v>
      </c>
      <c r="T60" s="53">
        <f t="shared" si="8"/>
        <v>8039401.8638354391</v>
      </c>
      <c r="U60" s="51">
        <f t="shared" si="8"/>
        <v>8759899.9756655656</v>
      </c>
    </row>
    <row r="61" spans="2:22" ht="15.75" thickBot="1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20"/>
      <c r="M61" s="11"/>
      <c r="N61" s="11"/>
      <c r="O61" s="11"/>
      <c r="P61" s="11"/>
      <c r="Q61" s="11"/>
      <c r="R61" s="11"/>
      <c r="S61" s="11"/>
      <c r="T61" s="11"/>
      <c r="U61" s="12"/>
    </row>
    <row r="62" spans="2:22" ht="15.75" thickBot="1">
      <c r="B62" s="123" t="s">
        <v>40</v>
      </c>
      <c r="C62" s="124"/>
      <c r="D62" s="125"/>
      <c r="E62" s="26"/>
      <c r="F62" s="26"/>
      <c r="G62" s="26"/>
      <c r="H62" s="26"/>
      <c r="I62" s="26"/>
      <c r="J62" s="26"/>
      <c r="K62" s="26"/>
      <c r="L62" s="27"/>
      <c r="M62" s="26"/>
      <c r="N62" s="26"/>
      <c r="O62" s="26"/>
      <c r="P62" s="26"/>
      <c r="Q62" s="26"/>
      <c r="R62" s="26"/>
      <c r="S62" s="26"/>
      <c r="T62" s="26"/>
      <c r="U62" s="28"/>
    </row>
    <row r="63" spans="2:22">
      <c r="B63" s="33">
        <f>B47</f>
        <v>2.1299999999999999E-2</v>
      </c>
      <c r="C63" s="11" t="s">
        <v>21</v>
      </c>
      <c r="D63" s="11"/>
      <c r="E63" s="11"/>
      <c r="F63" s="11"/>
      <c r="G63" s="11"/>
      <c r="H63" s="11"/>
      <c r="I63" s="11"/>
      <c r="J63" s="11"/>
      <c r="K63" s="11"/>
      <c r="L63" s="20"/>
      <c r="M63" s="11"/>
      <c r="N63" s="11"/>
      <c r="O63" s="11"/>
      <c r="P63" s="11"/>
      <c r="Q63" s="11"/>
      <c r="R63" s="11"/>
      <c r="S63" s="11"/>
      <c r="T63" s="11"/>
      <c r="U63" s="12"/>
    </row>
    <row r="64" spans="2:22" s="40" customFormat="1">
      <c r="B64" s="41">
        <v>11500</v>
      </c>
      <c r="C64" s="55" t="s">
        <v>59</v>
      </c>
      <c r="D64" s="11"/>
      <c r="E64" s="11"/>
      <c r="F64" s="11"/>
      <c r="G64" s="11"/>
      <c r="H64" s="11"/>
      <c r="I64" s="11"/>
      <c r="J64" s="11"/>
      <c r="K64" s="11"/>
      <c r="L64" s="20"/>
      <c r="M64" s="11"/>
      <c r="N64" s="11"/>
      <c r="O64" s="11"/>
      <c r="P64" s="11"/>
      <c r="Q64" s="11"/>
      <c r="R64" s="11"/>
      <c r="S64" s="11"/>
      <c r="T64" s="11"/>
      <c r="U64" s="12"/>
    </row>
    <row r="65" spans="1:21">
      <c r="B65" s="43">
        <f>B63*B64</f>
        <v>244.95</v>
      </c>
      <c r="C65" s="11" t="s">
        <v>34</v>
      </c>
      <c r="D65" s="11"/>
      <c r="E65" s="11"/>
      <c r="F65" s="11"/>
      <c r="G65" s="11"/>
      <c r="H65" s="11"/>
      <c r="I65" s="11"/>
      <c r="J65" s="11"/>
      <c r="K65" s="11"/>
      <c r="L65" s="20"/>
      <c r="M65" s="11"/>
      <c r="N65" s="11"/>
      <c r="O65" s="11"/>
      <c r="P65" s="11"/>
      <c r="Q65" s="11"/>
      <c r="R65" s="11"/>
      <c r="S65" s="11"/>
      <c r="T65" s="11"/>
      <c r="U65" s="12"/>
    </row>
    <row r="66" spans="1:21">
      <c r="B66" s="5" t="s">
        <v>0</v>
      </c>
      <c r="C66" s="6" t="s">
        <v>1</v>
      </c>
      <c r="D66" s="6" t="s">
        <v>2</v>
      </c>
      <c r="E66" s="6" t="s">
        <v>3</v>
      </c>
      <c r="F66" s="6" t="s">
        <v>4</v>
      </c>
      <c r="G66" s="6" t="s">
        <v>5</v>
      </c>
      <c r="H66" s="6" t="s">
        <v>6</v>
      </c>
      <c r="I66" s="6" t="s">
        <v>7</v>
      </c>
      <c r="J66" s="6" t="s">
        <v>8</v>
      </c>
      <c r="K66" s="6" t="s">
        <v>9</v>
      </c>
      <c r="L66" s="18" t="s">
        <v>10</v>
      </c>
      <c r="M66" s="6" t="s">
        <v>11</v>
      </c>
      <c r="N66" s="6" t="s">
        <v>12</v>
      </c>
      <c r="O66" s="6" t="s">
        <v>13</v>
      </c>
      <c r="P66" s="6" t="s">
        <v>14</v>
      </c>
      <c r="Q66" s="6" t="s">
        <v>15</v>
      </c>
      <c r="R66" s="6" t="s">
        <v>16</v>
      </c>
      <c r="S66" s="6" t="s">
        <v>17</v>
      </c>
      <c r="T66" s="6" t="s">
        <v>18</v>
      </c>
      <c r="U66" s="7" t="s">
        <v>19</v>
      </c>
    </row>
    <row r="67" spans="1:21">
      <c r="B67" s="43">
        <f>B65*E22</f>
        <v>63687</v>
      </c>
      <c r="C67" s="11">
        <f t="shared" ref="C67:U67" si="9">B67*1.06</f>
        <v>67508.22</v>
      </c>
      <c r="D67" s="11">
        <f t="shared" si="9"/>
        <v>71558.713199999998</v>
      </c>
      <c r="E67" s="11">
        <f t="shared" si="9"/>
        <v>75852.235992000002</v>
      </c>
      <c r="F67" s="11">
        <f t="shared" si="9"/>
        <v>80403.370151520008</v>
      </c>
      <c r="G67" s="11">
        <f t="shared" si="9"/>
        <v>85227.572360611215</v>
      </c>
      <c r="H67" s="11">
        <f t="shared" si="9"/>
        <v>90341.226702247892</v>
      </c>
      <c r="I67" s="11">
        <f t="shared" si="9"/>
        <v>95761.700304382772</v>
      </c>
      <c r="J67" s="11">
        <f t="shared" si="9"/>
        <v>101507.40232264575</v>
      </c>
      <c r="K67" s="11">
        <f t="shared" si="9"/>
        <v>107597.8464620045</v>
      </c>
      <c r="L67" s="20">
        <f t="shared" si="9"/>
        <v>114053.71724972477</v>
      </c>
      <c r="M67" s="11">
        <f t="shared" si="9"/>
        <v>120896.94028470825</v>
      </c>
      <c r="N67" s="11">
        <f t="shared" si="9"/>
        <v>128150.75670179076</v>
      </c>
      <c r="O67" s="11">
        <f t="shared" si="9"/>
        <v>135839.8021038982</v>
      </c>
      <c r="P67" s="11">
        <f t="shared" si="9"/>
        <v>143990.19023013211</v>
      </c>
      <c r="Q67" s="11">
        <f t="shared" si="9"/>
        <v>152629.60164394006</v>
      </c>
      <c r="R67" s="11">
        <f t="shared" si="9"/>
        <v>161787.37774257647</v>
      </c>
      <c r="S67" s="11">
        <f t="shared" si="9"/>
        <v>171494.62040713106</v>
      </c>
      <c r="T67" s="11">
        <f t="shared" si="9"/>
        <v>181784.29763155893</v>
      </c>
      <c r="U67" s="12">
        <f t="shared" si="9"/>
        <v>192691.35548945249</v>
      </c>
    </row>
    <row r="68" spans="1:21" ht="15.75" thickBot="1">
      <c r="B68" s="24" t="s">
        <v>20</v>
      </c>
      <c r="C68" s="15">
        <f>B67+C67</f>
        <v>131195.22</v>
      </c>
      <c r="D68" s="15">
        <f>C68+D67</f>
        <v>202753.9332</v>
      </c>
      <c r="E68" s="15">
        <f t="shared" ref="E68:U68" si="10">D68+E67</f>
        <v>278606.169192</v>
      </c>
      <c r="F68" s="15">
        <f t="shared" si="10"/>
        <v>359009.53934352001</v>
      </c>
      <c r="G68" s="15">
        <f t="shared" si="10"/>
        <v>444237.11170413124</v>
      </c>
      <c r="H68" s="15">
        <f t="shared" si="10"/>
        <v>534578.3384063791</v>
      </c>
      <c r="I68" s="15">
        <f t="shared" si="10"/>
        <v>630340.03871076182</v>
      </c>
      <c r="J68" s="15">
        <f t="shared" si="10"/>
        <v>731847.44103340758</v>
      </c>
      <c r="K68" s="15">
        <f t="shared" si="10"/>
        <v>839445.28749541205</v>
      </c>
      <c r="L68" s="21">
        <f t="shared" si="10"/>
        <v>953499.00474513683</v>
      </c>
      <c r="M68" s="15">
        <f t="shared" si="10"/>
        <v>1074395.945029845</v>
      </c>
      <c r="N68" s="15">
        <f t="shared" si="10"/>
        <v>1202546.7017316357</v>
      </c>
      <c r="O68" s="15">
        <f t="shared" si="10"/>
        <v>1338386.503835534</v>
      </c>
      <c r="P68" s="15">
        <f t="shared" si="10"/>
        <v>1482376.6940656661</v>
      </c>
      <c r="Q68" s="15">
        <f t="shared" si="10"/>
        <v>1635006.295709606</v>
      </c>
      <c r="R68" s="15">
        <f t="shared" si="10"/>
        <v>1796793.6734521824</v>
      </c>
      <c r="S68" s="15">
        <f t="shared" si="10"/>
        <v>1968288.2938593135</v>
      </c>
      <c r="T68" s="15">
        <f t="shared" si="10"/>
        <v>2150072.5914908722</v>
      </c>
      <c r="U68" s="31">
        <f t="shared" si="10"/>
        <v>2342763.9469803246</v>
      </c>
    </row>
    <row r="69" spans="1:21" ht="15.75" thickBot="1"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</row>
    <row r="70" spans="1:21" ht="15.75" thickBot="1">
      <c r="B70" s="102" t="s">
        <v>54</v>
      </c>
      <c r="C70" s="103"/>
      <c r="D70" s="103"/>
      <c r="E70" s="103"/>
      <c r="F70" s="103"/>
      <c r="G70" s="103"/>
      <c r="H70" s="104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4"/>
    </row>
    <row r="71" spans="1:21" ht="15.75" thickBot="1">
      <c r="B71" s="44">
        <f>E18+E20+B43+B67</f>
        <v>1334842.24</v>
      </c>
      <c r="C71" s="52">
        <f t="shared" ref="C71:U71" si="11">B71+C67+C43</f>
        <v>1463751.9095999999</v>
      </c>
      <c r="D71" s="52">
        <f t="shared" si="11"/>
        <v>1596968.130384</v>
      </c>
      <c r="E71" s="52">
        <f t="shared" si="11"/>
        <v>1756744.17426336</v>
      </c>
      <c r="F71" s="52">
        <f t="shared" si="11"/>
        <v>1921348.3046177344</v>
      </c>
      <c r="G71" s="52">
        <f t="shared" si="11"/>
        <v>2093374.6675893143</v>
      </c>
      <c r="H71" s="52">
        <f t="shared" si="11"/>
        <v>2273193.5365269692</v>
      </c>
      <c r="I71" s="52">
        <f t="shared" si="11"/>
        <v>2461195.0917561757</v>
      </c>
      <c r="J71" s="48">
        <f t="shared" si="11"/>
        <v>2657790.5434106379</v>
      </c>
      <c r="K71" s="52">
        <f t="shared" si="11"/>
        <v>2863413.3193940315</v>
      </c>
      <c r="L71" s="52">
        <f t="shared" si="11"/>
        <v>3078520.3223087899</v>
      </c>
      <c r="M71" s="52">
        <f t="shared" si="11"/>
        <v>3303593.2594168056</v>
      </c>
      <c r="N71" s="52">
        <f t="shared" si="11"/>
        <v>3539140.0499384594</v>
      </c>
      <c r="O71" s="52">
        <f t="shared" si="11"/>
        <v>3785696.3142523463</v>
      </c>
      <c r="P71" s="52">
        <f t="shared" si="11"/>
        <v>4043826.9498293186</v>
      </c>
      <c r="Q71" s="52">
        <f t="shared" si="11"/>
        <v>4314127.7990218773</v>
      </c>
      <c r="R71" s="52">
        <f t="shared" si="11"/>
        <v>4597227.4141345592</v>
      </c>
      <c r="S71" s="52">
        <f t="shared" si="11"/>
        <v>4893788.9255237291</v>
      </c>
      <c r="T71" s="52">
        <f t="shared" si="11"/>
        <v>5204512.0188172506</v>
      </c>
      <c r="U71" s="50">
        <f t="shared" si="11"/>
        <v>5530135.0277070049</v>
      </c>
    </row>
    <row r="72" spans="1:21">
      <c r="A72" s="10"/>
      <c r="B72" s="3"/>
    </row>
    <row r="73" spans="1:21" ht="15.75" thickBot="1">
      <c r="B73" s="49" t="s">
        <v>55</v>
      </c>
      <c r="C73" s="34"/>
      <c r="D73" s="34"/>
      <c r="U73" s="1"/>
    </row>
    <row r="74" spans="1:21">
      <c r="B74" s="117" t="s">
        <v>56</v>
      </c>
      <c r="C74" s="118"/>
      <c r="D74" s="118"/>
      <c r="F74" s="1"/>
    </row>
    <row r="75" spans="1:21">
      <c r="B75" s="94" t="s">
        <v>57</v>
      </c>
      <c r="C75" s="101"/>
      <c r="D75" s="101"/>
    </row>
    <row r="76" spans="1:21">
      <c r="B76" s="94" t="s">
        <v>58</v>
      </c>
      <c r="C76" s="101"/>
      <c r="D76" s="101"/>
    </row>
  </sheetData>
  <mergeCells count="55">
    <mergeCell ref="B74:D74"/>
    <mergeCell ref="B75:D75"/>
    <mergeCell ref="B76:D76"/>
    <mergeCell ref="B46:C46"/>
    <mergeCell ref="B54:C54"/>
    <mergeCell ref="B62:D62"/>
    <mergeCell ref="B22:D22"/>
    <mergeCell ref="B15:D15"/>
    <mergeCell ref="B70:H70"/>
    <mergeCell ref="B17:J17"/>
    <mergeCell ref="B16:J16"/>
    <mergeCell ref="B19:D19"/>
    <mergeCell ref="B20:D20"/>
    <mergeCell ref="B21:D21"/>
    <mergeCell ref="B23:D23"/>
    <mergeCell ref="F19:J19"/>
    <mergeCell ref="F20:J20"/>
    <mergeCell ref="F21:J21"/>
    <mergeCell ref="E23:J23"/>
    <mergeCell ref="E24:J24"/>
    <mergeCell ref="F22:J22"/>
    <mergeCell ref="B27:J27"/>
    <mergeCell ref="B13:J13"/>
    <mergeCell ref="A10:C10"/>
    <mergeCell ref="A11:C11"/>
    <mergeCell ref="B18:D18"/>
    <mergeCell ref="I10:J10"/>
    <mergeCell ref="I11:J11"/>
    <mergeCell ref="A12:J12"/>
    <mergeCell ref="F15:J15"/>
    <mergeCell ref="B28:J28"/>
    <mergeCell ref="A1:J2"/>
    <mergeCell ref="F4:H4"/>
    <mergeCell ref="F5:H5"/>
    <mergeCell ref="F6:H6"/>
    <mergeCell ref="F8:H8"/>
    <mergeCell ref="F9:H9"/>
    <mergeCell ref="F10:H10"/>
    <mergeCell ref="F11:H11"/>
    <mergeCell ref="I4:J4"/>
    <mergeCell ref="I5:J5"/>
    <mergeCell ref="B24:D24"/>
    <mergeCell ref="B25:J25"/>
    <mergeCell ref="B26:J26"/>
    <mergeCell ref="B14:J14"/>
    <mergeCell ref="I6:J6"/>
    <mergeCell ref="A7:J7"/>
    <mergeCell ref="I8:J8"/>
    <mergeCell ref="I9:J9"/>
    <mergeCell ref="A3:J3"/>
    <mergeCell ref="A4:C4"/>
    <mergeCell ref="A5:C5"/>
    <mergeCell ref="A6:C6"/>
    <mergeCell ref="A8:C8"/>
    <mergeCell ref="A9:C9"/>
  </mergeCells>
  <hyperlinks>
    <hyperlink ref="F5" r:id="rId1" display="http://www.dewater.com/water_recycling/greywater.html"/>
    <hyperlink ref="F10" r:id="rId2"/>
    <hyperlink ref="F6" r:id="rId3" display="http://www.dewater.com/water_recycling/blackwater.html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Name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Mark Meredith</cp:lastModifiedBy>
  <dcterms:created xsi:type="dcterms:W3CDTF">2011-08-30T15:54:20Z</dcterms:created>
  <dcterms:modified xsi:type="dcterms:W3CDTF">2012-09-26T15:30:54Z</dcterms:modified>
</cp:coreProperties>
</file>